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Sanlee6799\Desktop\01. Proyectos activos\Proyecto atención de quejas e inconformidades\"/>
    </mc:Choice>
  </mc:AlternateContent>
  <xr:revisionPtr revIDLastSave="0" documentId="13_ncr:1_{085A8903-FC04-4C9E-AF46-90D2F03A0A90}" xr6:coauthVersionLast="47" xr6:coauthVersionMax="47" xr10:uidLastSave="{00000000-0000-0000-0000-000000000000}"/>
  <bookViews>
    <workbookView xWindow="-108" yWindow="-108" windowWidth="23256" windowHeight="13896" tabRatio="500" activeTab="5" xr2:uid="{00000000-000D-0000-FFFF-FFFF00000000}"/>
  </bookViews>
  <sheets>
    <sheet name="Resumen" sheetId="1" r:id="rId1"/>
    <sheet name="Casos" sheetId="2" r:id="rId2"/>
    <sheet name="01 Mensual" sheetId="3" r:id="rId3"/>
    <sheet name="02 Tipos" sheetId="4" r:id="rId4"/>
    <sheet name="03 Semestral" sheetId="5" r:id="rId5"/>
    <sheet name="04 Plan de acción" sheetId="6" r:id="rId6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2" i="6" l="1"/>
  <c r="F12" i="6"/>
  <c r="E12" i="6"/>
  <c r="G11" i="6"/>
  <c r="F11" i="6"/>
  <c r="E11" i="6"/>
  <c r="G10" i="6"/>
  <c r="F10" i="6"/>
  <c r="E10" i="6"/>
  <c r="G9" i="6"/>
  <c r="F9" i="6"/>
  <c r="E9" i="6"/>
  <c r="G8" i="6"/>
  <c r="F8" i="6"/>
  <c r="E8" i="6"/>
  <c r="G7" i="6"/>
  <c r="F7" i="6"/>
  <c r="E7" i="6"/>
  <c r="G6" i="6"/>
  <c r="F6" i="6"/>
  <c r="E6" i="6"/>
  <c r="G5" i="6"/>
  <c r="F5" i="6"/>
  <c r="E5" i="6"/>
  <c r="A20" i="5"/>
  <c r="A19" i="5"/>
  <c r="A18" i="5"/>
  <c r="A17" i="5"/>
  <c r="A16" i="5"/>
  <c r="A15" i="5"/>
  <c r="A14" i="5"/>
  <c r="A13" i="5"/>
  <c r="A12" i="5"/>
  <c r="A11" i="5"/>
  <c r="B17" i="4"/>
  <c r="B14" i="4"/>
  <c r="C14" i="4" s="1"/>
  <c r="B13" i="4"/>
  <c r="C13" i="4" s="1"/>
  <c r="B12" i="4"/>
  <c r="C12" i="4" s="1"/>
  <c r="C11" i="4"/>
  <c r="B11" i="4"/>
  <c r="B10" i="4"/>
  <c r="C10" i="4" s="1"/>
  <c r="B9" i="4"/>
  <c r="B8" i="4"/>
  <c r="C8" i="4" s="1"/>
  <c r="B7" i="4"/>
  <c r="B6" i="4"/>
  <c r="C6" i="4" s="1"/>
  <c r="B5" i="4"/>
  <c r="C5" i="4" s="1"/>
  <c r="B14" i="3"/>
  <c r="B13" i="3"/>
  <c r="B12" i="3"/>
  <c r="B11" i="3"/>
  <c r="B10" i="3"/>
  <c r="B9" i="3"/>
  <c r="B8" i="3"/>
  <c r="B7" i="3"/>
  <c r="B6" i="3"/>
  <c r="B5" i="3"/>
  <c r="F26" i="2"/>
  <c r="E26" i="2"/>
  <c r="F25" i="2"/>
  <c r="E25" i="2"/>
  <c r="F24" i="2"/>
  <c r="E24" i="2"/>
  <c r="F23" i="2"/>
  <c r="E23" i="2"/>
  <c r="F22" i="2"/>
  <c r="E22" i="2"/>
  <c r="F21" i="2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F13" i="2"/>
  <c r="E13" i="2"/>
  <c r="F12" i="2"/>
  <c r="E12" i="2"/>
  <c r="F11" i="2"/>
  <c r="E11" i="2"/>
  <c r="F10" i="2"/>
  <c r="E10" i="2"/>
  <c r="F9" i="2"/>
  <c r="E9" i="2"/>
  <c r="F8" i="2"/>
  <c r="E8" i="2"/>
  <c r="F7" i="2"/>
  <c r="E7" i="2"/>
  <c r="F6" i="2"/>
  <c r="E6" i="2"/>
  <c r="F5" i="2"/>
  <c r="E5" i="2"/>
  <c r="B7" i="1"/>
  <c r="B6" i="1"/>
  <c r="B5" i="1"/>
  <c r="C9" i="4" l="1"/>
  <c r="B12" i="1"/>
  <c r="B15" i="4"/>
  <c r="C7" i="4"/>
  <c r="C15" i="4" s="1"/>
  <c r="B18" i="4"/>
  <c r="C18" i="4" s="1"/>
  <c r="B11" i="1" s="1"/>
  <c r="B20" i="5"/>
  <c r="B19" i="5"/>
  <c r="B18" i="5"/>
  <c r="B17" i="5"/>
  <c r="B8" i="1"/>
  <c r="B9" i="1" s="1"/>
  <c r="B16" i="5"/>
  <c r="B15" i="5"/>
  <c r="B14" i="5"/>
  <c r="B15" i="3"/>
  <c r="C7" i="3"/>
  <c r="B13" i="5"/>
  <c r="B12" i="5"/>
  <c r="B11" i="5"/>
  <c r="C11" i="5" s="1"/>
  <c r="C12" i="5" s="1"/>
  <c r="B5" i="5"/>
  <c r="B6" i="5"/>
  <c r="B7" i="5" l="1"/>
  <c r="C13" i="5"/>
  <c r="C14" i="5" s="1"/>
  <c r="C15" i="5" s="1"/>
  <c r="C16" i="5" s="1"/>
  <c r="C17" i="5" s="1"/>
  <c r="C18" i="5" s="1"/>
  <c r="C19" i="5" s="1"/>
  <c r="C20" i="5" s="1"/>
  <c r="C6" i="3"/>
  <c r="C13" i="3"/>
  <c r="C12" i="3"/>
  <c r="C11" i="3"/>
  <c r="C10" i="3"/>
  <c r="C9" i="3"/>
  <c r="C8" i="3"/>
  <c r="C5" i="3"/>
  <c r="C15" i="3" s="1"/>
  <c r="C14" i="3"/>
  <c r="C6" i="5" l="1"/>
  <c r="B10" i="1" s="1"/>
  <c r="C5" i="5"/>
  <c r="C7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6" authorId="0" shapeId="0" xr:uid="{00000000-0006-0000-0100-000001000000}">
      <text>
        <r>
          <rPr>
            <sz val="10"/>
            <rFont val="Arial"/>
            <family val="2"/>
          </rPr>
          <t>El registro no indica fecha. Se asigna a agosto (8) para conciliar con el Anexo 2 (agosto = 5 casos). Cambie este valor si se confirma otro mes; todos los gráficos se actualizan.</t>
        </r>
      </text>
    </comment>
    <comment ref="H15" authorId="0" shapeId="0" xr:uid="{00000000-0006-0000-0100-000002000000}">
      <text>
        <r>
          <rPr>
            <sz val="10"/>
            <rFont val="Arial"/>
            <family val="2"/>
          </rPr>
          <t>AU-011 también se contabiliza en 'Problemas de comunicación', como en el informe. Borre esta celda para clasificarlo en un solo tipo.</t>
        </r>
      </text>
    </comment>
  </commentList>
</comments>
</file>

<file path=xl/sharedStrings.xml><?xml version="1.0" encoding="utf-8"?>
<sst xmlns="http://schemas.openxmlformats.org/spreadsheetml/2006/main" count="199" uniqueCount="164">
  <si>
    <t>Anexo 2 · Atención de inconformidades — año 2025</t>
  </si>
  <si>
    <t>Datos de los gráficos del Informe de Gestión. DPDI, Defensoría de los Habitantes de la República.</t>
  </si>
  <si>
    <t>Indicador</t>
  </si>
  <si>
    <t>Valor</t>
  </si>
  <si>
    <t>Total de casos atendidos</t>
  </si>
  <si>
    <t>Mes de mayor carga</t>
  </si>
  <si>
    <t>Casos en el mes de mayor carga</t>
  </si>
  <si>
    <t>Casos en julio–agosto</t>
  </si>
  <si>
    <t>% julio–agosto</t>
  </si>
  <si>
    <t>% segundo semestre</t>
  </si>
  <si>
    <t>Concentración de los 3 tipos principales</t>
  </si>
  <si>
    <t>Casos por falta de servicio LESCO</t>
  </si>
  <si>
    <t>Hoja</t>
  </si>
  <si>
    <t>Contenido</t>
  </si>
  <si>
    <t>Casos</t>
  </si>
  <si>
    <t>Base de datos: los 22 casos con mes, semestre y tipo (Anexo 1).</t>
  </si>
  <si>
    <t>01 Mensual</t>
  </si>
  <si>
    <t>Distribución mensual de casos y gráfico de columnas.</t>
  </si>
  <si>
    <t>02 Tipos</t>
  </si>
  <si>
    <t>Clasificación por tipo de inconformidad y gráfico de barras.</t>
  </si>
  <si>
    <t>03 Semestral</t>
  </si>
  <si>
    <t>Concentración semestral (anillo) y tendencia acumulada (línea).</t>
  </si>
  <si>
    <t>04 Plan de acción</t>
  </si>
  <si>
    <t>Cronograma 2026 del plan de acción (diagrama de Gantt).</t>
  </si>
  <si>
    <t>Fuente: Informe de Gestión — Atención de Inconformidades, DPDI, Defensoría de los Habitantes. Elaboración propia, 2026. Supuestos de conciliación: AU-002 (sin fecha) asignado a agosto; AU-011 contabilizado en dos tipos. Ver comentarios en la hoja Casos.</t>
  </si>
  <si>
    <t>Listado de casos 2025 — base de datos</t>
  </si>
  <si>
    <t>Anexo 1 del informe. Todas las hojas y gráficos se calculan a partir de esta tabla.</t>
  </si>
  <si>
    <t>ID</t>
  </si>
  <si>
    <t>Asunto</t>
  </si>
  <si>
    <t>Fecha registrada</t>
  </si>
  <si>
    <t>Mes (n.º)</t>
  </si>
  <si>
    <t>Mes</t>
  </si>
  <si>
    <t>Semestre</t>
  </si>
  <si>
    <t>Tipo principal</t>
  </si>
  <si>
    <t>Tipo secundario</t>
  </si>
  <si>
    <t>AU-001-2025</t>
  </si>
  <si>
    <t>Queja por denuncia pendiente de cierre</t>
  </si>
  <si>
    <t>6 enero 2025</t>
  </si>
  <si>
    <t>Queja por archivo de denuncia</t>
  </si>
  <si>
    <t>AU-002-2025</t>
  </si>
  <si>
    <t>Mala atención de Oficina Regional Pacífico Central</t>
  </si>
  <si>
    <t>Fecha no especificada</t>
  </si>
  <si>
    <t>Mala atención al usuario</t>
  </si>
  <si>
    <t>AU-003-2025</t>
  </si>
  <si>
    <t>Desacuerdo con cierre del expediente</t>
  </si>
  <si>
    <t>15 marzo 2025</t>
  </si>
  <si>
    <t>Desacuerdo con cierre de expediente</t>
  </si>
  <si>
    <t>AU-004-2025</t>
  </si>
  <si>
    <t>Mala atención de mi denuncia</t>
  </si>
  <si>
    <t>7 marzo 2025</t>
  </si>
  <si>
    <t>AU-005-2025</t>
  </si>
  <si>
    <t>Mala atención telefónica</t>
  </si>
  <si>
    <t>2 abril 2025</t>
  </si>
  <si>
    <t>AU-006-2025</t>
  </si>
  <si>
    <t>Atraso en su expediente</t>
  </si>
  <si>
    <t>8 abril 2025</t>
  </si>
  <si>
    <t>Atrasos y dilaciones en trámites</t>
  </si>
  <si>
    <t>AU-007-2025</t>
  </si>
  <si>
    <t>23 abril 2025</t>
  </si>
  <si>
    <t>AU-008-2025</t>
  </si>
  <si>
    <t>Traducción de LESCO</t>
  </si>
  <si>
    <t>Mayo 2025</t>
  </si>
  <si>
    <t>Falta de servicios de traducción LESCO</t>
  </si>
  <si>
    <t>AU-009-2025</t>
  </si>
  <si>
    <t>Estado de su gestión</t>
  </si>
  <si>
    <t>Junio 2025</t>
  </si>
  <si>
    <t>Problemas de comunicación con funcionarios</t>
  </si>
  <si>
    <t>AU-010-2025</t>
  </si>
  <si>
    <t>No logra comunicarse con el funcionario</t>
  </si>
  <si>
    <t>17 junio 2025</t>
  </si>
  <si>
    <t>AU-011-2025</t>
  </si>
  <si>
    <t>Falta de traductor de LESCO</t>
  </si>
  <si>
    <t>15 julio 2025</t>
  </si>
  <si>
    <t>AU-012-2025</t>
  </si>
  <si>
    <t>Muchas trabas para presentar su denuncia</t>
  </si>
  <si>
    <t>22 julio 2025</t>
  </si>
  <si>
    <t>Trabas para presentar denuncia</t>
  </si>
  <si>
    <t>AU-013-2025</t>
  </si>
  <si>
    <t>Lentitud de la institución ante los procedimientos</t>
  </si>
  <si>
    <t>24 julio 2025</t>
  </si>
  <si>
    <t>AU-014-2025</t>
  </si>
  <si>
    <t>Falta oportuna de respuesta</t>
  </si>
  <si>
    <t>31 julio 2025</t>
  </si>
  <si>
    <t>AU-015-2025</t>
  </si>
  <si>
    <t>Falta de respuesta escrita oportuna</t>
  </si>
  <si>
    <t>13 agosto 2025</t>
  </si>
  <si>
    <t>Falta de respuesta escrita / recursos</t>
  </si>
  <si>
    <t>AU-016-2025</t>
  </si>
  <si>
    <t>Compatibilidad de Pastoral Educativa con neutralidad religiosa</t>
  </si>
  <si>
    <t>18 agosto 2025</t>
  </si>
  <si>
    <t>Casos educativos específicos</t>
  </si>
  <si>
    <t>AU-017-2025</t>
  </si>
  <si>
    <t>Deficiencias en atención educativa y restricciones a menores</t>
  </si>
  <si>
    <t>AU-018-2025</t>
  </si>
  <si>
    <t>Falta de respuesta a recurso de reconsideración y entrega de investigación</t>
  </si>
  <si>
    <t>Agosto 2025</t>
  </si>
  <si>
    <t>AU-019-2025</t>
  </si>
  <si>
    <t>Solicitud de intervención ante CONAPDIS por información falsa en expediente</t>
  </si>
  <si>
    <t>8 septiembre 2025</t>
  </si>
  <si>
    <t>Beneficios por discapacidad</t>
  </si>
  <si>
    <t>AU-020-2025</t>
  </si>
  <si>
    <t>Resolución de Recurso de Reconsideración</t>
  </si>
  <si>
    <t>1 septiembre 2025</t>
  </si>
  <si>
    <t>AU-021-2025</t>
  </si>
  <si>
    <t>Queja sobre recurso de reconsideración y falta de investigación</t>
  </si>
  <si>
    <t>10 septiembre 2025</t>
  </si>
  <si>
    <t>AU-022-2025</t>
  </si>
  <si>
    <t>Intentos fallidos de comunicación</t>
  </si>
  <si>
    <t>31 octubre 2025</t>
  </si>
  <si>
    <t>Celdas en azul: datos editables (mes y tipo, con listas desplegables). Celdas en amarillo: supuestos de conciliación con el Anexo 2 (ver comentarios).</t>
  </si>
  <si>
    <t>01 · Distribución mensual de casos — 2025</t>
  </si>
  <si>
    <t>Número de inconformidades recibidas por mes. En color, el mes de mayor carga.</t>
  </si>
  <si>
    <t>% del total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</si>
  <si>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</si>
  <si>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</si>
  <si>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</si>
  <si>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</si>
  <si>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</si>
  <si>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</si>
  <si>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</si>
  <si>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</si>
  <si>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</si>
  <si>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</si>
  <si>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Total</t>
  </si>
  <si>
    <t>Noviembre y diciembre sin casos registrados. AU-002 (sin fecha) asignado a agosto.</t>
  </si>
  <si>
    <t>02 · Clasificación por tipo de inconformidad — 2025</t>
  </si>
  <si>
    <t>Casos agrupados por problemática principal. Los tres tipos resaltados concentran la mayor parte.</t>
  </si>
  <si>
    <t>Tipo de inconformidad</t>
  </si>
  <si>
    <t>% sobre 22 casos</t>
  </si>
  <si>
    <t>Menciones (suma de la columna)</t>
  </si>
  <si>
    <t>Casos únicos</t>
  </si>
  <si>
    <t>Las menciones suman una más que los casos porque AU-011 cuenta en dos tipos (LESCO y comunicación), igual que en el informe; por eso los porcentajes suman más de 100%.</t>
  </si>
  <si>
    <t>03 · Concentración semestral y tendencia acumulada</t>
  </si>
  <si>
    <t>Comparación entre semestres y ritmo de acumulación de casos a lo largo del año.</t>
  </si>
  <si>
    <t>%</t>
  </si>
  <si>
    <t>1er semestre</t>
  </si>
  <si>
    <t>2do semestre</t>
  </si>
  <si>
    <t>Casos del mes</t>
  </si>
  <si>
    <t>Acumulado</t>
  </si>
  <si>
    <t>Casos del mes enlazados a la hoja 01 (texto verde).</t>
  </si>
  <si>
    <t>04 · Plan de acción propuesto — cronograma 2026</t>
  </si>
  <si>
    <t>Cronograma de implementación del nuevo procedimiento, por acción, responsable y plazo.</t>
  </si>
  <si>
    <t>Acción</t>
  </si>
  <si>
    <t>Responsable</t>
  </si>
  <si>
    <t>Inicio</t>
  </si>
  <si>
    <t>Fecha límite</t>
  </si>
  <si>
    <t>Plazo</t>
  </si>
  <si>
    <t>Días</t>
  </si>
  <si>
    <t>Inicio (gráfico)</t>
  </si>
  <si>
    <t>Aprobación formal</t>
  </si>
  <si>
    <t>DPDI</t>
  </si>
  <si>
    <t>Comunicación institucional</t>
  </si>
  <si>
    <t>Despacho + DPDI</t>
  </si>
  <si>
    <t>Capacitación al personal</t>
  </si>
  <si>
    <t>Habilitación de canales</t>
  </si>
  <si>
    <t>DPDI + TI</t>
  </si>
  <si>
    <t>Servicio LESCO</t>
  </si>
  <si>
    <t>Administración + DPDI</t>
  </si>
  <si>
    <t>Protocolo casos ambiguos</t>
  </si>
  <si>
    <t>DPDI + Jurídico</t>
  </si>
  <si>
    <t>Sistema de información</t>
  </si>
  <si>
    <t>TI + DPDI</t>
  </si>
  <si>
    <t>Primera evaluación</t>
  </si>
  <si>
    <t>Inicio y fecha límite en azul son editables; el plazo, la duración y el gráfico se recalculan. La columna G es auxiliar para el gráfico (fecha como número).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</si>
</sst>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3" x14ac:knownFonts="1">
    <font>
      <sz val="11"/>
      <color theme="1"/>
      <name val="Calibri"/>
      <family val="2"/>
      <charset val="1"/>
    </font>
    <font>
      <b/>
      <sz val="16"/>
      <color rgb="FF14305A"/>
      <name val="Arial"/>
      <charset val="1"/>
    </font>
    <font>
      <i/>
      <sz val="10"/>
      <color rgb="FF5F5E5A"/>
      <name val="Arial"/>
      <charset val="1"/>
    </font>
    <font>
      <b/>
      <sz val="10"/>
      <color rgb="FFFFFFFF"/>
      <name val="Arial"/>
      <charset val="1"/>
    </font>
    <font>
      <sz val="10"/>
      <color rgb="FF222222"/>
      <name val="Arial"/>
      <charset val="1"/>
    </font>
    <font>
      <b/>
      <sz val="10"/>
      <color rgb="FF14305A"/>
      <name val="Arial"/>
      <charset val="1"/>
    </font>
    <font>
      <b/>
      <sz val="10"/>
      <color rgb="FF2C5F8A"/>
      <name val="Arial"/>
      <charset val="1"/>
    </font>
    <font>
      <i/>
      <sz val="9"/>
      <color rgb="FF5F5E5A"/>
      <name val="Arial"/>
      <charset val="1"/>
    </font>
    <font>
      <sz val="10"/>
      <color rgb="FF0000FF"/>
      <name val="Arial"/>
      <charset val="1"/>
    </font>
    <font>
      <sz val="10"/>
      <name val="Arial"/>
      <family val="2"/>
    </font>
    <font>
      <b/>
      <sz val="10"/>
      <color rgb="FF222222"/>
      <name val="Arial"/>
      <charset val="1"/>
    </font>
    <font>
      <b/>
      <sz val="10"/>
      <color rgb="FFC0440F"/>
      <name val="Arial"/>
      <charset val="1"/>
    </font>
    <font>
      <sz val="10"/>
      <color rgb="FF008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14305A"/>
        <bgColor rgb="FF222222"/>
      </patternFill>
    </fill>
    <fill>
      <patternFill patternType="solid">
        <fgColor rgb="FFF7F8FA"/>
        <bgColor rgb="FFFFFFFF"/>
      </patternFill>
    </fill>
    <fill>
      <patternFill patternType="solid">
        <fgColor rgb="FFFFF2CC"/>
        <bgColor rgb="FFF7F8FA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7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9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D0C8"/>
      <rgbColor rgb="FF4F81BD"/>
      <rgbColor rgb="FF9999FF"/>
      <rgbColor rgb="FF993366"/>
      <rgbColor rgb="FFFFF2CC"/>
      <rgbColor rgb="FFF7F8FA"/>
      <rgbColor rgb="FF660066"/>
      <rgbColor rgb="FFFF8080"/>
      <rgbColor rgb="FF2C5F8A"/>
      <rgbColor rgb="FFD0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6E6E0"/>
      <rgbColor rgb="FFFFFF99"/>
      <rgbColor rgb="FF99CCFF"/>
      <rgbColor rgb="FFFF99CC"/>
      <rgbColor rgb="FFCC99FF"/>
      <rgbColor rgb="FFD9D9D9"/>
      <rgbColor rgb="FF3366FF"/>
      <rgbColor rgb="FF33CCCC"/>
      <rgbColor rgb="FF99CC00"/>
      <rgbColor rgb="FFFFCC00"/>
      <rgbColor rgb="FFFF9900"/>
      <rgbColor rgb="FFFF6600"/>
      <rgbColor rgb="FF5F5E5A"/>
      <rgbColor rgb="FF969696"/>
      <rgbColor rgb="FF14305A"/>
      <rgbColor rgb="FF339966"/>
      <rgbColor rgb="FF003300"/>
      <rgbColor rgb="FF333300"/>
      <rgbColor rgb="FFC0440F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s-CR" sz="1800" b="1" strike="noStrike" spc="-1">
                <a:solidFill>
                  <a:srgbClr val="000000"/>
                </a:solidFill>
                <a:latin typeface="Calibri"/>
              </a:rPr>
              <a:t>Distribución mensual de casos — 2025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'01 Mensual'!$B$4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rgbClr val="2C5F8A"/>
            </a:solidFill>
            <a:ln w="0">
              <a:noFill/>
            </a:ln>
          </c:spPr>
          <c:invertIfNegative val="0"/>
          <c:dPt>
            <c:idx val="7"/>
            <c:invertIfNegative val="0"/>
            <c:bubble3D val="0"/>
            <c:spPr>
              <a:solidFill>
                <a:srgbClr val="C0440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16B0-41E8-B56F-2E03FF2DB219}"/>
              </c:ext>
            </c:extLst>
          </c:dPt>
          <c:dLbls>
            <c:dLbl>
              <c:idx val="7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s-C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16B0-41E8-B56F-2E03FF2DB21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s-C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'01 Mensual'!$A$5:$A$14</c:f>
              <c:strCache>
                <c:ptCount val="10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</c:strCache>
            </c:strRef>
          </c:cat>
          <c:val>
            <c:numRef>
              <c:f>'01 Mensual'!$B$5:$B$14</c:f>
              <c:numCache>
                <c:formatCode>General</c:formatCode>
                <c:ptCount val="10"/>
                <c:pt idx="0">
                  <c:v>1</c:v>
                </c:pt>
                <c:pt idx="1">
                  <c:v>0</c:v>
                </c:pt>
                <c:pt idx="2">
                  <c:v>2</c:v>
                </c:pt>
                <c:pt idx="3">
                  <c:v>3</c:v>
                </c:pt>
                <c:pt idx="4">
                  <c:v>1</c:v>
                </c:pt>
                <c:pt idx="5">
                  <c:v>2</c:v>
                </c:pt>
                <c:pt idx="6">
                  <c:v>4</c:v>
                </c:pt>
                <c:pt idx="7">
                  <c:v>5</c:v>
                </c:pt>
                <c:pt idx="8">
                  <c:v>3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B0-41E8-B56F-2E03FF2DB2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90214893"/>
        <c:axId val="87686325"/>
      </c:barChart>
      <c:catAx>
        <c:axId val="9021489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D0D0C8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CR"/>
          </a:p>
        </c:txPr>
        <c:crossAx val="87686325"/>
        <c:crosses val="autoZero"/>
        <c:auto val="1"/>
        <c:lblAlgn val="ctr"/>
        <c:lblOffset val="100"/>
        <c:noMultiLvlLbl val="0"/>
      </c:catAx>
      <c:valAx>
        <c:axId val="87686325"/>
        <c:scaling>
          <c:orientation val="minMax"/>
          <c:max val="6"/>
          <c:min val="0"/>
        </c:scaling>
        <c:delete val="0"/>
        <c:axPos val="l"/>
        <c:majorGridlines>
          <c:spPr>
            <a:ln w="9360">
              <a:solidFill>
                <a:srgbClr val="E6E6E0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D0D0C8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CR"/>
          </a:p>
        </c:txPr>
        <c:crossAx val="90214893"/>
        <c:crosses val="autoZero"/>
        <c:crossBetween val="between"/>
        <c:majorUnit val="1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s-CR" sz="1800" b="1" strike="noStrike" spc="-1">
                <a:solidFill>
                  <a:srgbClr val="000000"/>
                </a:solidFill>
                <a:latin typeface="Calibri"/>
              </a:rPr>
              <a:t>Clasificación por tipo de inconformidad — 2025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'02 Tipos'!$B$4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rgbClr val="2C5F8A"/>
            </a:solidFill>
            <a:ln w="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C0440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CC44-4741-B4E4-09C5E0BB6117}"/>
              </c:ext>
            </c:extLst>
          </c:dPt>
          <c:dPt>
            <c:idx val="1"/>
            <c:invertIfNegative val="0"/>
            <c:bubble3D val="0"/>
            <c:spPr>
              <a:solidFill>
                <a:srgbClr val="C0440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CC44-4741-B4E4-09C5E0BB6117}"/>
              </c:ext>
            </c:extLst>
          </c:dPt>
          <c:dPt>
            <c:idx val="2"/>
            <c:invertIfNegative val="0"/>
            <c:bubble3D val="0"/>
            <c:spPr>
              <a:solidFill>
                <a:srgbClr val="C0440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CC44-4741-B4E4-09C5E0BB6117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s-C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CC44-4741-B4E4-09C5E0BB6117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s-C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CC44-4741-B4E4-09C5E0BB6117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s-C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CC44-4741-B4E4-09C5E0BB61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s-C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'02 Tipos'!$A$5:$A$14</c:f>
              <c:strCache>
                <c:ptCount val="10"/>
                <c:pt idx="0">
                  <c:v>Atrasos y dilaciones en trámites</c:v>
                </c:pt>
                <c:pt idx="1">
                  <c:v>Problemas de comunicación con funcionarios</c:v>
                </c:pt>
                <c:pt idx="2">
                  <c:v>Mala atención al usuario</c:v>
                </c:pt>
                <c:pt idx="3">
                  <c:v>Falta de respuesta escrita / recursos</c:v>
                </c:pt>
                <c:pt idx="4">
                  <c:v>Falta de servicios de traducción LESCO</c:v>
                </c:pt>
                <c:pt idx="5">
                  <c:v>Casos educativos específicos</c:v>
                </c:pt>
                <c:pt idx="6">
                  <c:v>Beneficios por discapacidad</c:v>
                </c:pt>
                <c:pt idx="7">
                  <c:v>Desacuerdo con cierre de expediente</c:v>
                </c:pt>
                <c:pt idx="8">
                  <c:v>Trabas para presentar denuncia</c:v>
                </c:pt>
                <c:pt idx="9">
                  <c:v>Queja por archivo de denuncia</c:v>
                </c:pt>
              </c:strCache>
            </c:strRef>
          </c:cat>
          <c:val>
            <c:numRef>
              <c:f>'02 Tipos'!$B$5:$B$14</c:f>
              <c:numCache>
                <c:formatCode>General</c:formatCode>
                <c:ptCount val="10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C44-4741-B4E4-09C5E0BB61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6024770"/>
        <c:axId val="91875455"/>
      </c:barChart>
      <c:catAx>
        <c:axId val="9602477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D0D0C8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CR"/>
          </a:p>
        </c:txPr>
        <c:crossAx val="91875455"/>
        <c:crosses val="autoZero"/>
        <c:auto val="1"/>
        <c:lblAlgn val="ctr"/>
        <c:lblOffset val="100"/>
        <c:noMultiLvlLbl val="0"/>
      </c:catAx>
      <c:valAx>
        <c:axId val="91875455"/>
        <c:scaling>
          <c:orientation val="minMax"/>
          <c:max val="6"/>
          <c:min val="0"/>
        </c:scaling>
        <c:delete val="0"/>
        <c:axPos val="b"/>
        <c:majorGridlines>
          <c:spPr>
            <a:ln w="9360">
              <a:solidFill>
                <a:srgbClr val="E6E6E0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D0D0C8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CR"/>
          </a:p>
        </c:txPr>
        <c:crossAx val="96024770"/>
        <c:crosses val="max"/>
        <c:crossBetween val="between"/>
        <c:majorUnit val="1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s-CR" sz="1800" b="1" strike="noStrike" spc="-1">
                <a:solidFill>
                  <a:srgbClr val="000000"/>
                </a:solidFill>
                <a:latin typeface="Calibri"/>
              </a:rPr>
              <a:t>Concentración semestral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tx>
            <c:strRef>
              <c:f>'03 Semestral'!$B$4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2C5F8A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1361-448C-81A7-66E18DBCDB01}"/>
              </c:ext>
            </c:extLst>
          </c:dPt>
          <c:dPt>
            <c:idx val="1"/>
            <c:bubble3D val="0"/>
            <c:spPr>
              <a:solidFill>
                <a:srgbClr val="C0440F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1361-448C-81A7-66E18DBCDB01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s-CR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1361-448C-81A7-66E18DBCDB01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s-CR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1361-448C-81A7-66E18DBCDB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1"/>
            <c:showBubbleSize val="1"/>
            <c:separator>;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'03 Semestral'!$A$5:$A$6</c:f>
              <c:strCache>
                <c:ptCount val="2"/>
                <c:pt idx="0">
                  <c:v>1er semestre</c:v>
                </c:pt>
                <c:pt idx="1">
                  <c:v>2do semestre</c:v>
                </c:pt>
              </c:strCache>
            </c:strRef>
          </c:cat>
          <c:val>
            <c:numRef>
              <c:f>'03 Semestral'!$B$5:$B$6</c:f>
              <c:numCache>
                <c:formatCode>General</c:formatCode>
                <c:ptCount val="2"/>
                <c:pt idx="0">
                  <c:v>9</c:v>
                </c:pt>
                <c:pt idx="1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361-448C-81A7-66E18DBCDB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s-CR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s-CR" sz="1800" b="1" strike="noStrike" spc="-1">
                <a:solidFill>
                  <a:srgbClr val="000000"/>
                </a:solidFill>
                <a:latin typeface="Calibri"/>
              </a:rPr>
              <a:t>Tendencia acumulada de casos — 2025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'03 Semestral'!$C$10</c:f>
              <c:strCache>
                <c:ptCount val="1"/>
                <c:pt idx="0">
                  <c:v>Acumulado</c:v>
                </c:pt>
              </c:strCache>
            </c:strRef>
          </c:tx>
          <c:spPr>
            <a:ln w="38160">
              <a:solidFill>
                <a:srgbClr val="2C5F8A"/>
              </a:solidFill>
              <a:round/>
            </a:ln>
          </c:spPr>
          <c:marker>
            <c:symbol val="circle"/>
            <c:size val="7"/>
            <c:spPr>
              <a:solidFill>
                <a:srgbClr val="2C5F8A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s-C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'03 Semestral'!$A$11:$A$20</c:f>
              <c:strCache>
                <c:ptCount val="10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</c:strCache>
            </c:strRef>
          </c:cat>
          <c:val>
            <c:numRef>
              <c:f>'03 Semestral'!$C$11:$C$20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6</c:v>
                </c:pt>
                <c:pt idx="4">
                  <c:v>7</c:v>
                </c:pt>
                <c:pt idx="5">
                  <c:v>9</c:v>
                </c:pt>
                <c:pt idx="6">
                  <c:v>13</c:v>
                </c:pt>
                <c:pt idx="7">
                  <c:v>18</c:v>
                </c:pt>
                <c:pt idx="8">
                  <c:v>21</c:v>
                </c:pt>
                <c:pt idx="9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13-433B-B0EB-76F4A34E62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46756836"/>
        <c:axId val="1336622"/>
      </c:lineChart>
      <c:catAx>
        <c:axId val="467568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D0D0C8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CR"/>
          </a:p>
        </c:txPr>
        <c:crossAx val="1336622"/>
        <c:crosses val="autoZero"/>
        <c:auto val="1"/>
        <c:lblAlgn val="ctr"/>
        <c:lblOffset val="100"/>
        <c:noMultiLvlLbl val="0"/>
      </c:catAx>
      <c:valAx>
        <c:axId val="1336622"/>
        <c:scaling>
          <c:orientation val="minMax"/>
          <c:max val="25"/>
          <c:min val="0"/>
        </c:scaling>
        <c:delete val="0"/>
        <c:axPos val="l"/>
        <c:majorGridlines>
          <c:spPr>
            <a:ln w="9360">
              <a:solidFill>
                <a:srgbClr val="E6E6E0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D0D0C8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CR"/>
          </a:p>
        </c:txPr>
        <c:crossAx val="46756836"/>
        <c:crosses val="autoZero"/>
        <c:crossBetween val="between"/>
        <c:majorUnit val="5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s-CR" sz="1800" b="1" strike="noStrike" spc="-1">
                <a:solidFill>
                  <a:srgbClr val="000000"/>
                </a:solidFill>
                <a:latin typeface="Calibri"/>
              </a:rPr>
              <a:t>Plan de acción propuesto — cronograma 2026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'04 Plan de acción'!$G$4</c:f>
              <c:strCache>
                <c:ptCount val="1"/>
                <c:pt idx="0">
                  <c:v>Inicio (gráfico)</c:v>
                </c:pt>
              </c:strCache>
            </c:strRef>
          </c:tx>
          <c:spPr>
            <a:noFill/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C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'04 Plan de acción'!$A$5:$A$12</c:f>
              <c:strCache>
                <c:ptCount val="8"/>
                <c:pt idx="0">
                  <c:v>Aprobación formal</c:v>
                </c:pt>
                <c:pt idx="1">
                  <c:v>Comunicación institucional</c:v>
                </c:pt>
                <c:pt idx="2">
                  <c:v>Capacitación al personal</c:v>
                </c:pt>
                <c:pt idx="3">
                  <c:v>Habilitación de canales</c:v>
                </c:pt>
                <c:pt idx="4">
                  <c:v>Servicio LESCO</c:v>
                </c:pt>
                <c:pt idx="5">
                  <c:v>Protocolo casos ambiguos</c:v>
                </c:pt>
                <c:pt idx="6">
                  <c:v>Sistema de información</c:v>
                </c:pt>
                <c:pt idx="7">
                  <c:v>Primera evaluación</c:v>
                </c:pt>
              </c:strCache>
            </c:strRef>
          </c:cat>
          <c:val>
            <c:numRef>
              <c:f>'04 Plan de acción'!$G$5:$G$12</c:f>
              <c:numCache>
                <c:formatCode>0</c:formatCode>
                <c:ptCount val="8"/>
                <c:pt idx="0">
                  <c:v>46023</c:v>
                </c:pt>
                <c:pt idx="1">
                  <c:v>46023</c:v>
                </c:pt>
                <c:pt idx="2">
                  <c:v>46054</c:v>
                </c:pt>
                <c:pt idx="3">
                  <c:v>46054</c:v>
                </c:pt>
                <c:pt idx="4">
                  <c:v>46082</c:v>
                </c:pt>
                <c:pt idx="5">
                  <c:v>46082</c:v>
                </c:pt>
                <c:pt idx="6">
                  <c:v>46113</c:v>
                </c:pt>
                <c:pt idx="7">
                  <c:v>46174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3D-4712-A5C8-ECC8E86FC9AE}"/>
            </c:ext>
          </c:extLst>
        </c:ser>
        <c:ser>
          <c:idx val="1"/>
          <c:order val="1"/>
          <c:tx>
            <c:strRef>
              <c:f>'04 Plan de acción'!$F$4</c:f>
              <c:strCache>
                <c:ptCount val="1"/>
                <c:pt idx="0">
                  <c:v>Días</c:v>
                </c:pt>
              </c:strCache>
            </c:strRef>
          </c:tx>
          <c:spPr>
            <a:solidFill>
              <a:srgbClr val="2C5F8A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C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'04 Plan de acción'!$A$5:$A$12</c:f>
              <c:strCache>
                <c:ptCount val="8"/>
                <c:pt idx="0">
                  <c:v>Aprobación formal</c:v>
                </c:pt>
                <c:pt idx="1">
                  <c:v>Comunicación institucional</c:v>
                </c:pt>
                <c:pt idx="2">
                  <c:v>Capacitación al personal</c:v>
                </c:pt>
                <c:pt idx="3">
                  <c:v>Habilitación de canales</c:v>
                </c:pt>
                <c:pt idx="4">
                  <c:v>Servicio LESCO</c:v>
                </c:pt>
                <c:pt idx="5">
                  <c:v>Protocolo casos ambiguos</c:v>
                </c:pt>
                <c:pt idx="6">
                  <c:v>Sistema de información</c:v>
                </c:pt>
                <c:pt idx="7">
                  <c:v>Primera evaluación</c:v>
                </c:pt>
              </c:strCache>
            </c:strRef>
          </c:cat>
          <c:val>
            <c:numRef>
              <c:f>'04 Plan de acción'!$F$5:$F$12</c:f>
              <c:numCache>
                <c:formatCode>General</c:formatCode>
                <c:ptCount val="8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61</c:v>
                </c:pt>
                <c:pt idx="5">
                  <c:v>92</c:v>
                </c:pt>
                <c:pt idx="6">
                  <c:v>91</c:v>
                </c:pt>
                <c:pt idx="7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3D-4712-A5C8-ECC8E86FC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31089659"/>
        <c:axId val="81504156"/>
      </c:barChart>
      <c:catAx>
        <c:axId val="3108965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D0D0C8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CR"/>
          </a:p>
        </c:txPr>
        <c:crossAx val="81504156"/>
        <c:crosses val="autoZero"/>
        <c:auto val="1"/>
        <c:lblAlgn val="ctr"/>
        <c:lblOffset val="100"/>
        <c:noMultiLvlLbl val="0"/>
      </c:catAx>
      <c:valAx>
        <c:axId val="81504156"/>
        <c:scaling>
          <c:orientation val="minMax"/>
          <c:max val="46240"/>
          <c:min val="46023"/>
        </c:scaling>
        <c:delete val="0"/>
        <c:axPos val="b"/>
        <c:majorGridlines>
          <c:spPr>
            <a:ln w="9360">
              <a:solidFill>
                <a:srgbClr val="E6E6E0"/>
              </a:solidFill>
              <a:round/>
            </a:ln>
          </c:spPr>
        </c:majorGridlines>
        <c:numFmt formatCode="mmm" sourceLinked="0"/>
        <c:majorTickMark val="none"/>
        <c:minorTickMark val="none"/>
        <c:tickLblPos val="nextTo"/>
        <c:spPr>
          <a:ln w="9360">
            <a:solidFill>
              <a:srgbClr val="D0D0C8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CR"/>
          </a:p>
        </c:txPr>
        <c:crossAx val="31089659"/>
        <c:crosses val="max"/>
        <c:crossBetween val="between"/>
        <c:majorUnit val="31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131040</xdr:rowOff>
    </xdr:from>
    <xdr:to>
      <xdr:col>15</xdr:col>
      <xdr:colOff>473040</xdr:colOff>
      <xdr:row>20</xdr:row>
      <xdr:rowOff>121680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131040</xdr:rowOff>
    </xdr:from>
    <xdr:to>
      <xdr:col>16</xdr:col>
      <xdr:colOff>581400</xdr:colOff>
      <xdr:row>23</xdr:row>
      <xdr:rowOff>90000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131040</xdr:rowOff>
    </xdr:from>
    <xdr:to>
      <xdr:col>10</xdr:col>
      <xdr:colOff>290520</xdr:colOff>
      <xdr:row>20</xdr:row>
      <xdr:rowOff>121680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22</xdr:row>
      <xdr:rowOff>131040</xdr:rowOff>
    </xdr:from>
    <xdr:to>
      <xdr:col>15</xdr:col>
      <xdr:colOff>473040</xdr:colOff>
      <xdr:row>40</xdr:row>
      <xdr:rowOff>121680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131040</xdr:rowOff>
    </xdr:from>
    <xdr:to>
      <xdr:col>20</xdr:col>
      <xdr:colOff>581400</xdr:colOff>
      <xdr:row>23</xdr:row>
      <xdr:rowOff>90000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Casos" displayName="TablaCasos" ref="A4:H26" totalsRowShown="0">
  <autoFilter ref="A4:H26" xr:uid="{00000000-0009-0000-0100-000001000000}"/>
  <tableColumns count="8">
    <tableColumn id="1" xr3:uid="{00000000-0010-0000-0000-000001000000}" name="ID"/>
    <tableColumn id="2" xr3:uid="{00000000-0010-0000-0000-000002000000}" name="Asunto"/>
    <tableColumn id="3" xr3:uid="{00000000-0010-0000-0000-000003000000}" name="Fecha registrada"/>
    <tableColumn id="4" xr3:uid="{00000000-0010-0000-0000-000004000000}" name="Mes (n.º)"/>
    <tableColumn id="5" xr3:uid="{00000000-0010-0000-0000-000005000000}" name="Mes"/>
    <tableColumn id="6" xr3:uid="{00000000-0010-0000-0000-000006000000}" name="Semestre"/>
    <tableColumn id="7" xr3:uid="{00000000-0010-0000-0000-000007000000}" name="Tipo principal"/>
    <tableColumn id="8" xr3:uid="{00000000-0010-0000-0000-000008000000}" name="Tipo secundari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Downloads/Anexo2_Graficos_Quejas_DHR_2025.xlsx" TargetMode="External"/><Relationship Id="rId2" Type="http://schemas.openxmlformats.org/officeDocument/2006/relationships/hyperlink" Target="../../../Downloads/Anexo2_Graficos_Quejas_DHR_2025.xlsx" TargetMode="External"/><Relationship Id="rId1" Type="http://schemas.openxmlformats.org/officeDocument/2006/relationships/hyperlink" Target="../../../Downloads/Anexo2_Graficos_Quejas_DHR_2025.xlsx" TargetMode="External"/><Relationship Id="rId5" Type="http://schemas.openxmlformats.org/officeDocument/2006/relationships/hyperlink" Target="../../../Downloads/Anexo2_Graficos_Quejas_DHR_2025.xlsx" TargetMode="External"/><Relationship Id="rId4" Type="http://schemas.openxmlformats.org/officeDocument/2006/relationships/hyperlink" Target="../../../Downloads/Anexo2_Graficos_Quejas_DHR_2025.xls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4"/>
  <sheetViews>
    <sheetView showGridLines="0" zoomScaleNormal="100" workbookViewId="0"/>
  </sheetViews>
  <sheetFormatPr baseColWidth="10" defaultColWidth="8.6640625" defaultRowHeight="14.4" x14ac:dyDescent="0.3"/>
  <cols>
    <col min="1" max="1" width="40" customWidth="1"/>
    <col min="2" max="2" width="70" customWidth="1"/>
  </cols>
  <sheetData>
    <row r="1" spans="1:2" ht="21" x14ac:dyDescent="0.4">
      <c r="A1" s="2" t="s">
        <v>0</v>
      </c>
    </row>
    <row r="2" spans="1:2" x14ac:dyDescent="0.3">
      <c r="A2" s="3" t="s">
        <v>1</v>
      </c>
    </row>
    <row r="4" spans="1:2" x14ac:dyDescent="0.3">
      <c r="A4" s="4" t="s">
        <v>2</v>
      </c>
      <c r="B4" s="4" t="s">
        <v>3</v>
      </c>
    </row>
    <row r="5" spans="1:2" x14ac:dyDescent="0.3">
      <c r="A5" s="5" t="s">
        <v>4</v>
      </c>
      <c r="B5" s="6">
        <f>COUNTA(Casos!$A$5:$A$26)</f>
        <v>22</v>
      </c>
    </row>
    <row r="6" spans="1:2" x14ac:dyDescent="0.3">
      <c r="A6" s="5" t="s">
        <v>5</v>
      </c>
      <c r="B6" s="7" t="str">
        <f>INDEX('01 Mensual'!A5:A14,MATCH(MAX('01 Mensual'!B5:B14),'01 Mensual'!B5:B14,0))</f>
        <v>Ago</v>
      </c>
    </row>
    <row r="7" spans="1:2" x14ac:dyDescent="0.3">
      <c r="A7" s="5" t="s">
        <v>6</v>
      </c>
      <c r="B7" s="6">
        <f>MAX('01 Mensual'!B5:B14)</f>
        <v>5</v>
      </c>
    </row>
    <row r="8" spans="1:2" x14ac:dyDescent="0.3">
      <c r="A8" s="5" t="s">
        <v>7</v>
      </c>
      <c r="B8" s="6">
        <f>'01 Mensual'!B11+'01 Mensual'!B12</f>
        <v>9</v>
      </c>
    </row>
    <row r="9" spans="1:2" x14ac:dyDescent="0.3">
      <c r="A9" s="5" t="s">
        <v>8</v>
      </c>
      <c r="B9" s="8">
        <f>B8/B5</f>
        <v>0.40909090909090912</v>
      </c>
    </row>
    <row r="10" spans="1:2" x14ac:dyDescent="0.3">
      <c r="A10" s="5" t="s">
        <v>9</v>
      </c>
      <c r="B10" s="8">
        <f>'03 Semestral'!C6</f>
        <v>0.59090909090909094</v>
      </c>
    </row>
    <row r="11" spans="1:2" x14ac:dyDescent="0.3">
      <c r="A11" s="5" t="s">
        <v>10</v>
      </c>
      <c r="B11" s="8">
        <f>'02 Tipos'!C18</f>
        <v>0.54545454545454541</v>
      </c>
    </row>
    <row r="12" spans="1:2" x14ac:dyDescent="0.3">
      <c r="A12" s="5" t="s">
        <v>11</v>
      </c>
      <c r="B12" s="6">
        <f>'02 Tipos'!B9</f>
        <v>2</v>
      </c>
    </row>
    <row r="15" spans="1:2" x14ac:dyDescent="0.3">
      <c r="A15" s="4" t="s">
        <v>12</v>
      </c>
      <c r="B15" s="4" t="s">
        <v>13</v>
      </c>
    </row>
    <row r="16" spans="1:2" x14ac:dyDescent="0.3">
      <c r="A16" s="9" t="s">
        <v>14</v>
      </c>
      <c r="B16" s="5" t="s">
        <v>15</v>
      </c>
    </row>
    <row r="17" spans="1:2" x14ac:dyDescent="0.3">
      <c r="A17" s="9" t="s">
        <v>16</v>
      </c>
      <c r="B17" s="5" t="s">
        <v>17</v>
      </c>
    </row>
    <row r="18" spans="1:2" x14ac:dyDescent="0.3">
      <c r="A18" s="9" t="s">
        <v>18</v>
      </c>
      <c r="B18" s="5" t="s">
        <v>19</v>
      </c>
    </row>
    <row r="19" spans="1:2" x14ac:dyDescent="0.3">
      <c r="A19" s="9" t="s">
        <v>20</v>
      </c>
      <c r="B19" s="5" t="s">
        <v>21</v>
      </c>
    </row>
    <row r="20" spans="1:2" x14ac:dyDescent="0.3">
      <c r="A20" s="9" t="s">
        <v>22</v>
      </c>
      <c r="B20" s="5" t="s">
        <v>23</v>
      </c>
    </row>
    <row r="22" spans="1:2" ht="15" customHeight="1" x14ac:dyDescent="0.3">
      <c r="A22" s="1" t="s">
        <v>24</v>
      </c>
      <c r="B22" s="1"/>
    </row>
    <row r="23" spans="1:2" x14ac:dyDescent="0.3">
      <c r="A23" s="1"/>
      <c r="B23" s="1"/>
    </row>
    <row r="24" spans="1:2" x14ac:dyDescent="0.3">
      <c r="A24" s="1"/>
      <c r="B24" s="1"/>
    </row>
  </sheetData>
  <mergeCells count="1">
    <mergeCell ref="A22:B24"/>
  </mergeCells>
  <hyperlinks>
    <hyperlink ref="A16" r:id="rId1" location="'Casos'!A1" xr:uid="{00000000-0004-0000-0000-000000000000}"/>
    <hyperlink ref="A17" r:id="rId2" location="'01%20Mensual'!A1" xr:uid="{00000000-0004-0000-0000-000001000000}"/>
    <hyperlink ref="A18" r:id="rId3" location="'02%20Tipos'!A1" xr:uid="{00000000-0004-0000-0000-000002000000}"/>
    <hyperlink ref="A19" r:id="rId4" location="'03%20Semestral'!A1" xr:uid="{00000000-0004-0000-0000-000003000000}"/>
    <hyperlink ref="A20" r:id="rId5" location="'04%20Plan%20de%20acción'!A1" xr:uid="{00000000-0004-0000-0000-000004000000}"/>
  </hyperlinks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8"/>
  <sheetViews>
    <sheetView showGridLines="0" zoomScaleNormal="100" workbookViewId="0">
      <pane xSplit="1" ySplit="4" topLeftCell="B11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8.6640625" defaultRowHeight="14.4" x14ac:dyDescent="0.3"/>
  <cols>
    <col min="1" max="1" width="13" customWidth="1"/>
    <col min="2" max="2" width="58" customWidth="1"/>
    <col min="3" max="3" width="20" customWidth="1"/>
    <col min="4" max="4" width="10" customWidth="1"/>
    <col min="5" max="5" width="12" customWidth="1"/>
    <col min="6" max="6" width="14" customWidth="1"/>
    <col min="7" max="8" width="40" customWidth="1"/>
  </cols>
  <sheetData>
    <row r="1" spans="1:8" ht="21" x14ac:dyDescent="0.4">
      <c r="A1" s="2" t="s">
        <v>25</v>
      </c>
    </row>
    <row r="2" spans="1:8" x14ac:dyDescent="0.3">
      <c r="A2" s="3" t="s">
        <v>26</v>
      </c>
    </row>
    <row r="4" spans="1:8" x14ac:dyDescent="0.3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</row>
    <row r="5" spans="1:8" x14ac:dyDescent="0.3">
      <c r="A5" s="10" t="s">
        <v>35</v>
      </c>
      <c r="B5" s="5" t="s">
        <v>36</v>
      </c>
      <c r="C5" s="5" t="s">
        <v>37</v>
      </c>
      <c r="D5" s="11">
        <v>1</v>
      </c>
      <c r="E5" s="10" t="str">
        <f t="shared" ref="E5:E26" si="0">CHOOSE(D5,"Enero","Febrero","Marzo","Abril","Mayo","Junio","Julio","Agosto","Septiembre","Octubre","Noviembre","Diciembre")</f>
        <v>Enero</v>
      </c>
      <c r="F5" s="10" t="str">
        <f t="shared" ref="F5:F26" si="1">IF(D5&lt;=6,"1er semestre","2do semestre")</f>
        <v>1er semestre</v>
      </c>
      <c r="G5" s="12" t="s">
        <v>38</v>
      </c>
      <c r="H5" s="12"/>
    </row>
    <row r="6" spans="1:8" x14ac:dyDescent="0.3">
      <c r="A6" s="13" t="s">
        <v>39</v>
      </c>
      <c r="B6" s="14" t="s">
        <v>40</v>
      </c>
      <c r="C6" s="14" t="s">
        <v>41</v>
      </c>
      <c r="D6" s="15">
        <v>8</v>
      </c>
      <c r="E6" s="13" t="str">
        <f t="shared" si="0"/>
        <v>Agosto</v>
      </c>
      <c r="F6" s="13" t="str">
        <f t="shared" si="1"/>
        <v>2do semestre</v>
      </c>
      <c r="G6" s="16" t="s">
        <v>42</v>
      </c>
      <c r="H6" s="16"/>
    </row>
    <row r="7" spans="1:8" x14ac:dyDescent="0.3">
      <c r="A7" s="10" t="s">
        <v>43</v>
      </c>
      <c r="B7" s="5" t="s">
        <v>44</v>
      </c>
      <c r="C7" s="5" t="s">
        <v>45</v>
      </c>
      <c r="D7" s="11">
        <v>3</v>
      </c>
      <c r="E7" s="10" t="str">
        <f t="shared" si="0"/>
        <v>Marzo</v>
      </c>
      <c r="F7" s="10" t="str">
        <f t="shared" si="1"/>
        <v>1er semestre</v>
      </c>
      <c r="G7" s="12" t="s">
        <v>46</v>
      </c>
      <c r="H7" s="12"/>
    </row>
    <row r="8" spans="1:8" x14ac:dyDescent="0.3">
      <c r="A8" s="13" t="s">
        <v>47</v>
      </c>
      <c r="B8" s="14" t="s">
        <v>48</v>
      </c>
      <c r="C8" s="14" t="s">
        <v>49</v>
      </c>
      <c r="D8" s="17">
        <v>3</v>
      </c>
      <c r="E8" s="13" t="str">
        <f t="shared" si="0"/>
        <v>Marzo</v>
      </c>
      <c r="F8" s="13" t="str">
        <f t="shared" si="1"/>
        <v>1er semestre</v>
      </c>
      <c r="G8" s="16" t="s">
        <v>42</v>
      </c>
      <c r="H8" s="16"/>
    </row>
    <row r="9" spans="1:8" x14ac:dyDescent="0.3">
      <c r="A9" s="10" t="s">
        <v>50</v>
      </c>
      <c r="B9" s="5" t="s">
        <v>51</v>
      </c>
      <c r="C9" s="5" t="s">
        <v>52</v>
      </c>
      <c r="D9" s="11">
        <v>4</v>
      </c>
      <c r="E9" s="10" t="str">
        <f t="shared" si="0"/>
        <v>Abril</v>
      </c>
      <c r="F9" s="10" t="str">
        <f t="shared" si="1"/>
        <v>1er semestre</v>
      </c>
      <c r="G9" s="12" t="s">
        <v>42</v>
      </c>
      <c r="H9" s="12"/>
    </row>
    <row r="10" spans="1:8" x14ac:dyDescent="0.3">
      <c r="A10" s="13" t="s">
        <v>53</v>
      </c>
      <c r="B10" s="14" t="s">
        <v>54</v>
      </c>
      <c r="C10" s="14" t="s">
        <v>55</v>
      </c>
      <c r="D10" s="17">
        <v>4</v>
      </c>
      <c r="E10" s="13" t="str">
        <f t="shared" si="0"/>
        <v>Abril</v>
      </c>
      <c r="F10" s="13" t="str">
        <f t="shared" si="1"/>
        <v>1er semestre</v>
      </c>
      <c r="G10" s="16" t="s">
        <v>56</v>
      </c>
      <c r="H10" s="16"/>
    </row>
    <row r="11" spans="1:8" x14ac:dyDescent="0.3">
      <c r="A11" s="10" t="s">
        <v>57</v>
      </c>
      <c r="B11" s="5" t="s">
        <v>54</v>
      </c>
      <c r="C11" s="5" t="s">
        <v>58</v>
      </c>
      <c r="D11" s="11">
        <v>4</v>
      </c>
      <c r="E11" s="10" t="str">
        <f t="shared" si="0"/>
        <v>Abril</v>
      </c>
      <c r="F11" s="10" t="str">
        <f t="shared" si="1"/>
        <v>1er semestre</v>
      </c>
      <c r="G11" s="12" t="s">
        <v>56</v>
      </c>
      <c r="H11" s="12"/>
    </row>
    <row r="12" spans="1:8" x14ac:dyDescent="0.3">
      <c r="A12" s="13" t="s">
        <v>59</v>
      </c>
      <c r="B12" s="14" t="s">
        <v>60</v>
      </c>
      <c r="C12" s="14" t="s">
        <v>61</v>
      </c>
      <c r="D12" s="17">
        <v>5</v>
      </c>
      <c r="E12" s="13" t="str">
        <f t="shared" si="0"/>
        <v>Mayo</v>
      </c>
      <c r="F12" s="13" t="str">
        <f t="shared" si="1"/>
        <v>1er semestre</v>
      </c>
      <c r="G12" s="16" t="s">
        <v>62</v>
      </c>
      <c r="H12" s="16"/>
    </row>
    <row r="13" spans="1:8" x14ac:dyDescent="0.3">
      <c r="A13" s="10" t="s">
        <v>63</v>
      </c>
      <c r="B13" s="5" t="s">
        <v>64</v>
      </c>
      <c r="C13" s="5" t="s">
        <v>65</v>
      </c>
      <c r="D13" s="11">
        <v>6</v>
      </c>
      <c r="E13" s="10" t="str">
        <f t="shared" si="0"/>
        <v>Junio</v>
      </c>
      <c r="F13" s="10" t="str">
        <f t="shared" si="1"/>
        <v>1er semestre</v>
      </c>
      <c r="G13" s="12" t="s">
        <v>66</v>
      </c>
      <c r="H13" s="12"/>
    </row>
    <row r="14" spans="1:8" x14ac:dyDescent="0.3">
      <c r="A14" s="13" t="s">
        <v>67</v>
      </c>
      <c r="B14" s="14" t="s">
        <v>68</v>
      </c>
      <c r="C14" s="14" t="s">
        <v>69</v>
      </c>
      <c r="D14" s="17">
        <v>6</v>
      </c>
      <c r="E14" s="13" t="str">
        <f t="shared" si="0"/>
        <v>Junio</v>
      </c>
      <c r="F14" s="13" t="str">
        <f t="shared" si="1"/>
        <v>1er semestre</v>
      </c>
      <c r="G14" s="16" t="s">
        <v>66</v>
      </c>
      <c r="H14" s="16"/>
    </row>
    <row r="15" spans="1:8" x14ac:dyDescent="0.3">
      <c r="A15" s="10" t="s">
        <v>70</v>
      </c>
      <c r="B15" s="5" t="s">
        <v>71</v>
      </c>
      <c r="C15" s="5" t="s">
        <v>72</v>
      </c>
      <c r="D15" s="11">
        <v>7</v>
      </c>
      <c r="E15" s="10" t="str">
        <f t="shared" si="0"/>
        <v>Julio</v>
      </c>
      <c r="F15" s="10" t="str">
        <f t="shared" si="1"/>
        <v>2do semestre</v>
      </c>
      <c r="G15" s="12" t="s">
        <v>62</v>
      </c>
      <c r="H15" s="18" t="s">
        <v>66</v>
      </c>
    </row>
    <row r="16" spans="1:8" x14ac:dyDescent="0.3">
      <c r="A16" s="13" t="s">
        <v>73</v>
      </c>
      <c r="B16" s="14" t="s">
        <v>74</v>
      </c>
      <c r="C16" s="14" t="s">
        <v>75</v>
      </c>
      <c r="D16" s="17">
        <v>7</v>
      </c>
      <c r="E16" s="13" t="str">
        <f t="shared" si="0"/>
        <v>Julio</v>
      </c>
      <c r="F16" s="13" t="str">
        <f t="shared" si="1"/>
        <v>2do semestre</v>
      </c>
      <c r="G16" s="16" t="s">
        <v>76</v>
      </c>
      <c r="H16" s="16"/>
    </row>
    <row r="17" spans="1:8" x14ac:dyDescent="0.3">
      <c r="A17" s="10" t="s">
        <v>77</v>
      </c>
      <c r="B17" s="5" t="s">
        <v>78</v>
      </c>
      <c r="C17" s="5" t="s">
        <v>79</v>
      </c>
      <c r="D17" s="11">
        <v>7</v>
      </c>
      <c r="E17" s="10" t="str">
        <f t="shared" si="0"/>
        <v>Julio</v>
      </c>
      <c r="F17" s="10" t="str">
        <f t="shared" si="1"/>
        <v>2do semestre</v>
      </c>
      <c r="G17" s="12" t="s">
        <v>56</v>
      </c>
      <c r="H17" s="12"/>
    </row>
    <row r="18" spans="1:8" x14ac:dyDescent="0.3">
      <c r="A18" s="13" t="s">
        <v>80</v>
      </c>
      <c r="B18" s="14" t="s">
        <v>81</v>
      </c>
      <c r="C18" s="14" t="s">
        <v>82</v>
      </c>
      <c r="D18" s="17">
        <v>7</v>
      </c>
      <c r="E18" s="13" t="str">
        <f t="shared" si="0"/>
        <v>Julio</v>
      </c>
      <c r="F18" s="13" t="str">
        <f t="shared" si="1"/>
        <v>2do semestre</v>
      </c>
      <c r="G18" s="16" t="s">
        <v>56</v>
      </c>
      <c r="H18" s="16"/>
    </row>
    <row r="19" spans="1:8" x14ac:dyDescent="0.3">
      <c r="A19" s="10" t="s">
        <v>83</v>
      </c>
      <c r="B19" s="5" t="s">
        <v>84</v>
      </c>
      <c r="C19" s="5" t="s">
        <v>85</v>
      </c>
      <c r="D19" s="11">
        <v>8</v>
      </c>
      <c r="E19" s="10" t="str">
        <f t="shared" si="0"/>
        <v>Agosto</v>
      </c>
      <c r="F19" s="10" t="str">
        <f t="shared" si="1"/>
        <v>2do semestre</v>
      </c>
      <c r="G19" s="12" t="s">
        <v>86</v>
      </c>
      <c r="H19" s="12"/>
    </row>
    <row r="20" spans="1:8" x14ac:dyDescent="0.3">
      <c r="A20" s="13" t="s">
        <v>87</v>
      </c>
      <c r="B20" s="14" t="s">
        <v>88</v>
      </c>
      <c r="C20" s="14" t="s">
        <v>89</v>
      </c>
      <c r="D20" s="17">
        <v>8</v>
      </c>
      <c r="E20" s="13" t="str">
        <f t="shared" si="0"/>
        <v>Agosto</v>
      </c>
      <c r="F20" s="13" t="str">
        <f t="shared" si="1"/>
        <v>2do semestre</v>
      </c>
      <c r="G20" s="16" t="s">
        <v>90</v>
      </c>
      <c r="H20" s="16"/>
    </row>
    <row r="21" spans="1:8" x14ac:dyDescent="0.3">
      <c r="A21" s="10" t="s">
        <v>91</v>
      </c>
      <c r="B21" s="5" t="s">
        <v>92</v>
      </c>
      <c r="C21" s="5" t="s">
        <v>89</v>
      </c>
      <c r="D21" s="11">
        <v>8</v>
      </c>
      <c r="E21" s="10" t="str">
        <f t="shared" si="0"/>
        <v>Agosto</v>
      </c>
      <c r="F21" s="10" t="str">
        <f t="shared" si="1"/>
        <v>2do semestre</v>
      </c>
      <c r="G21" s="12" t="s">
        <v>90</v>
      </c>
      <c r="H21" s="12"/>
    </row>
    <row r="22" spans="1:8" ht="26.4" x14ac:dyDescent="0.3">
      <c r="A22" s="13" t="s">
        <v>93</v>
      </c>
      <c r="B22" s="14" t="s">
        <v>94</v>
      </c>
      <c r="C22" s="14" t="s">
        <v>95</v>
      </c>
      <c r="D22" s="17">
        <v>8</v>
      </c>
      <c r="E22" s="13" t="str">
        <f t="shared" si="0"/>
        <v>Agosto</v>
      </c>
      <c r="F22" s="13" t="str">
        <f t="shared" si="1"/>
        <v>2do semestre</v>
      </c>
      <c r="G22" s="16" t="s">
        <v>56</v>
      </c>
      <c r="H22" s="16"/>
    </row>
    <row r="23" spans="1:8" ht="26.4" x14ac:dyDescent="0.3">
      <c r="A23" s="10" t="s">
        <v>96</v>
      </c>
      <c r="B23" s="5" t="s">
        <v>97</v>
      </c>
      <c r="C23" s="5" t="s">
        <v>98</v>
      </c>
      <c r="D23" s="11">
        <v>9</v>
      </c>
      <c r="E23" s="10" t="str">
        <f t="shared" si="0"/>
        <v>Septiembre</v>
      </c>
      <c r="F23" s="10" t="str">
        <f t="shared" si="1"/>
        <v>2do semestre</v>
      </c>
      <c r="G23" s="12" t="s">
        <v>99</v>
      </c>
      <c r="H23" s="12"/>
    </row>
    <row r="24" spans="1:8" x14ac:dyDescent="0.3">
      <c r="A24" s="13" t="s">
        <v>100</v>
      </c>
      <c r="B24" s="14" t="s">
        <v>101</v>
      </c>
      <c r="C24" s="14" t="s">
        <v>102</v>
      </c>
      <c r="D24" s="17">
        <v>9</v>
      </c>
      <c r="E24" s="13" t="str">
        <f t="shared" si="0"/>
        <v>Septiembre</v>
      </c>
      <c r="F24" s="13" t="str">
        <f t="shared" si="1"/>
        <v>2do semestre</v>
      </c>
      <c r="G24" s="16" t="s">
        <v>86</v>
      </c>
      <c r="H24" s="16"/>
    </row>
    <row r="25" spans="1:8" x14ac:dyDescent="0.3">
      <c r="A25" s="10" t="s">
        <v>103</v>
      </c>
      <c r="B25" s="5" t="s">
        <v>104</v>
      </c>
      <c r="C25" s="5" t="s">
        <v>105</v>
      </c>
      <c r="D25" s="11">
        <v>9</v>
      </c>
      <c r="E25" s="10" t="str">
        <f t="shared" si="0"/>
        <v>Septiembre</v>
      </c>
      <c r="F25" s="10" t="str">
        <f t="shared" si="1"/>
        <v>2do semestre</v>
      </c>
      <c r="G25" s="12" t="s">
        <v>86</v>
      </c>
      <c r="H25" s="12"/>
    </row>
    <row r="26" spans="1:8" x14ac:dyDescent="0.3">
      <c r="A26" s="13" t="s">
        <v>106</v>
      </c>
      <c r="B26" s="14" t="s">
        <v>107</v>
      </c>
      <c r="C26" s="14" t="s">
        <v>108</v>
      </c>
      <c r="D26" s="17">
        <v>10</v>
      </c>
      <c r="E26" s="13" t="str">
        <f t="shared" si="0"/>
        <v>Octubre</v>
      </c>
      <c r="F26" s="13" t="str">
        <f t="shared" si="1"/>
        <v>2do semestre</v>
      </c>
      <c r="G26" s="16" t="s">
        <v>66</v>
      </c>
      <c r="H26" s="16"/>
    </row>
    <row r="28" spans="1:8" ht="15" customHeight="1" x14ac:dyDescent="0.3">
      <c r="A28" s="1" t="s">
        <v>109</v>
      </c>
      <c r="B28" s="1"/>
      <c r="C28" s="1"/>
      <c r="D28" s="1"/>
      <c r="E28" s="1"/>
      <c r="F28" s="1"/>
      <c r="G28" s="1"/>
      <c r="H28" s="1"/>
    </row>
  </sheetData>
  <mergeCells count="1">
    <mergeCell ref="A28:H28"/>
  </mergeCells>
  <dataValidations count="1">
    <dataValidation type="whole" showErrorMessage="1" error="Ingrese un mes entre 1 y 12" sqref="D5:D26" xr:uid="{00000000-0002-0000-0100-000000000000}">
      <formula1>1</formula1>
      <formula2>12</formula2>
    </dataValidation>
  </dataValidations>
  <pageMargins left="0.75" right="0.75" top="1" bottom="1" header="0.511811023622047" footer="0.511811023622047"/>
  <pageSetup fitToHeight="0" orientation="landscape" horizontalDpi="300" verticalDpi="300"/>
  <legacy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1000000}">
          <x14:formula1>
            <xm:f>'02 Tipos'!$A$5:$A$14</xm:f>
          </x14:formula1>
          <x14:formula2>
            <xm:f>0</xm:f>
          </x14:formula2>
          <xm:sqref>G5:H26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8"/>
  <sheetViews>
    <sheetView showGridLines="0" zoomScaleNormal="100" workbookViewId="0"/>
  </sheetViews>
  <sheetFormatPr baseColWidth="10" defaultColWidth="8.6640625" defaultRowHeight="14.4" x14ac:dyDescent="0.3"/>
  <cols>
    <col min="1" max="2" width="10" customWidth="1"/>
    <col min="3" max="3" width="12" customWidth="1"/>
  </cols>
  <sheetData>
    <row r="1" spans="1:3" ht="21" x14ac:dyDescent="0.4">
      <c r="A1" s="2" t="s">
        <v>110</v>
      </c>
    </row>
    <row r="2" spans="1:3" x14ac:dyDescent="0.3">
      <c r="A2" s="3" t="s">
        <v>111</v>
      </c>
    </row>
    <row r="4" spans="1:3" x14ac:dyDescent="0.3">
      <c r="A4" s="4" t="s">
        <v>31</v>
      </c>
      <c r="B4" s="4" t="s">
        <v>14</v>
      </c>
      <c r="C4" s="4" t="s">
        <v>112</v>
      </c>
    </row>
    <row r="5" spans="1:3" x14ac:dyDescent="0.3">
      <c r="A5" s="10" t="s">
        <v>113</v>
      </c>
      <c r="B5" s="10">
        <f>COUNTIF(Casos!$D$5:$D$26,1)</f>
        <v>1</v>
      </c>
      <c r="C5" s="19">
        <f t="shared" ref="C5:C14" si="0">B5/$B$15</f>
        <v>4.5454545454545456E-2</v>
      </c>
    </row>
    <row r="6" spans="1:3" x14ac:dyDescent="0.3">
      <c r="A6" s="10" t="s">
        <v>114</v>
      </c>
      <c r="B6" s="10">
        <f>COUNTIF(Casos!$D$5:$D$26,2)</f>
        <v>0</v>
      </c>
      <c r="C6" s="19">
        <f t="shared" si="0"/>
        <v>0</v>
      </c>
    </row>
    <row r="7" spans="1:3" x14ac:dyDescent="0.3">
      <c r="A7" s="10" t="s">
        <v>115</v>
      </c>
      <c r="B7" s="10">
        <f>COUNTIF(Casos!$D$5:$D$26,3)</f>
        <v>2</v>
      </c>
      <c r="C7" s="19">
        <f t="shared" si="0"/>
        <v>9.0909090909090912E-2</v>
      </c>
    </row>
    <row r="8" spans="1:3" x14ac:dyDescent="0.3">
      <c r="A8" s="10" t="s">
        <v>116</v>
      </c>
      <c r="B8" s="10">
        <f>COUNTIF(Casos!$D$5:$D$26,4)</f>
        <v>3</v>
      </c>
      <c r="C8" s="19">
        <f t="shared" si="0"/>
        <v>0.13636363636363635</v>
      </c>
    </row>
    <row r="9" spans="1:3" x14ac:dyDescent="0.3">
      <c r="A9" s="10" t="s">
        <v>117</v>
      </c>
      <c r="B9" s="10">
        <f>COUNTIF(Casos!$D$5:$D$26,5)</f>
        <v>1</v>
      </c>
      <c r="C9" s="19">
        <f t="shared" si="0"/>
        <v>4.5454545454545456E-2</v>
      </c>
    </row>
    <row r="10" spans="1:3" x14ac:dyDescent="0.3">
      <c r="A10" s="10" t="s">
        <v>118</v>
      </c>
      <c r="B10" s="10">
        <f>COUNTIF(Casos!$D$5:$D$26,6)</f>
        <v>2</v>
      </c>
      <c r="C10" s="19">
        <f t="shared" si="0"/>
        <v>9.0909090909090912E-2</v>
      </c>
    </row>
    <row r="11" spans="1:3" x14ac:dyDescent="0.3">
      <c r="A11" s="10" t="s">
        <v>119</v>
      </c>
      <c r="B11" s="10">
        <f>COUNTIF(Casos!$D$5:$D$26,7)</f>
        <v>4</v>
      </c>
      <c r="C11" s="19">
        <f t="shared" si="0"/>
        <v>0.18181818181818182</v>
      </c>
    </row>
    <row r="12" spans="1:3" x14ac:dyDescent="0.3">
      <c r="A12" s="10" t="s">
        <v>120</v>
      </c>
      <c r="B12" s="10">
        <f>COUNTIF(Casos!$D$5:$D$26,8)</f>
        <v>5</v>
      </c>
      <c r="C12" s="19">
        <f t="shared" si="0"/>
        <v>0.22727272727272727</v>
      </c>
    </row>
    <row r="13" spans="1:3" x14ac:dyDescent="0.3">
      <c r="A13" s="10" t="s">
        <v>121</v>
      </c>
      <c r="B13" s="10">
        <f>COUNTIF(Casos!$D$5:$D$26,9)</f>
        <v>3</v>
      </c>
      <c r="C13" s="19">
        <f t="shared" si="0"/>
        <v>0.13636363636363635</v>
      </c>
    </row>
    <row r="14" spans="1:3" x14ac:dyDescent="0.3">
      <c r="A14" s="10" t="s">
        <v>122</v>
      </c>
      <c r="B14" s="10">
        <f>COUNTIF(Casos!$D$5:$D$26,10)</f>
        <v>1</v>
      </c>
      <c r="C14" s="19">
        <f t="shared" si="0"/>
        <v>4.5454545454545456E-2</v>
      </c>
    </row>
    <row r="15" spans="1:3" x14ac:dyDescent="0.3">
      <c r="A15" s="20" t="s">
        <v>123</v>
      </c>
      <c r="B15" s="20">
        <f>SUM(B5:B14)</f>
        <v>22</v>
      </c>
      <c r="C15" s="21">
        <f>SUM(C5:C14)</f>
        <v>0.99999999999999989</v>
      </c>
    </row>
    <row r="17" spans="1:3" ht="15" customHeight="1" x14ac:dyDescent="0.3">
      <c r="A17" s="1" t="s">
        <v>124</v>
      </c>
      <c r="B17" s="1"/>
      <c r="C17" s="1"/>
    </row>
    <row r="18" spans="1:3" x14ac:dyDescent="0.3">
      <c r="A18" s="1"/>
      <c r="B18" s="1"/>
      <c r="C18" s="1"/>
    </row>
  </sheetData>
  <mergeCells count="1">
    <mergeCell ref="A17:C18"/>
  </mergeCells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22"/>
  <sheetViews>
    <sheetView showGridLines="0" zoomScaleNormal="100" workbookViewId="0"/>
  </sheetViews>
  <sheetFormatPr baseColWidth="10" defaultColWidth="8.6640625" defaultRowHeight="14.4" x14ac:dyDescent="0.3"/>
  <cols>
    <col min="1" max="1" width="44" customWidth="1"/>
    <col min="2" max="2" width="10" customWidth="1"/>
    <col min="3" max="3" width="16" customWidth="1"/>
  </cols>
  <sheetData>
    <row r="1" spans="1:3" ht="21" x14ac:dyDescent="0.4">
      <c r="A1" s="2" t="s">
        <v>125</v>
      </c>
    </row>
    <row r="2" spans="1:3" x14ac:dyDescent="0.3">
      <c r="A2" s="3" t="s">
        <v>126</v>
      </c>
    </row>
    <row r="4" spans="1:3" ht="26.4" x14ac:dyDescent="0.3">
      <c r="A4" s="4" t="s">
        <v>127</v>
      </c>
      <c r="B4" s="4" t="s">
        <v>14</v>
      </c>
      <c r="C4" s="4" t="s">
        <v>128</v>
      </c>
    </row>
    <row r="5" spans="1:3" x14ac:dyDescent="0.3">
      <c r="A5" s="22" t="s">
        <v>56</v>
      </c>
      <c r="B5" s="10">
        <f>COUNTIF(Casos!$G$5:$G$26,A5)+COUNTIF(Casos!$H$5:$H$26,A5)</f>
        <v>5</v>
      </c>
      <c r="C5" s="19">
        <f t="shared" ref="C5:C14" si="0">B5/$B$17</f>
        <v>0.22727272727272727</v>
      </c>
    </row>
    <row r="6" spans="1:3" x14ac:dyDescent="0.3">
      <c r="A6" s="22" t="s">
        <v>66</v>
      </c>
      <c r="B6" s="10">
        <f>COUNTIF(Casos!$G$5:$G$26,A6)+COUNTIF(Casos!$H$5:$H$26,A6)</f>
        <v>4</v>
      </c>
      <c r="C6" s="19">
        <f t="shared" si="0"/>
        <v>0.18181818181818182</v>
      </c>
    </row>
    <row r="7" spans="1:3" x14ac:dyDescent="0.3">
      <c r="A7" s="22" t="s">
        <v>42</v>
      </c>
      <c r="B7" s="10">
        <f>COUNTIF(Casos!$G$5:$G$26,A7)+COUNTIF(Casos!$H$5:$H$26,A7)</f>
        <v>3</v>
      </c>
      <c r="C7" s="19">
        <f t="shared" si="0"/>
        <v>0.13636363636363635</v>
      </c>
    </row>
    <row r="8" spans="1:3" x14ac:dyDescent="0.3">
      <c r="A8" s="5" t="s">
        <v>86</v>
      </c>
      <c r="B8" s="10">
        <f>COUNTIF(Casos!$G$5:$G$26,A8)+COUNTIF(Casos!$H$5:$H$26,A8)</f>
        <v>3</v>
      </c>
      <c r="C8" s="19">
        <f t="shared" si="0"/>
        <v>0.13636363636363635</v>
      </c>
    </row>
    <row r="9" spans="1:3" x14ac:dyDescent="0.3">
      <c r="A9" s="5" t="s">
        <v>62</v>
      </c>
      <c r="B9" s="10">
        <f>COUNTIF(Casos!$G$5:$G$26,A9)+COUNTIF(Casos!$H$5:$H$26,A9)</f>
        <v>2</v>
      </c>
      <c r="C9" s="19">
        <f t="shared" si="0"/>
        <v>9.0909090909090912E-2</v>
      </c>
    </row>
    <row r="10" spans="1:3" x14ac:dyDescent="0.3">
      <c r="A10" s="5" t="s">
        <v>90</v>
      </c>
      <c r="B10" s="10">
        <f>COUNTIF(Casos!$G$5:$G$26,A10)+COUNTIF(Casos!$H$5:$H$26,A10)</f>
        <v>2</v>
      </c>
      <c r="C10" s="19">
        <f t="shared" si="0"/>
        <v>9.0909090909090912E-2</v>
      </c>
    </row>
    <row r="11" spans="1:3" x14ac:dyDescent="0.3">
      <c r="A11" s="5" t="s">
        <v>99</v>
      </c>
      <c r="B11" s="10">
        <f>COUNTIF(Casos!$G$5:$G$26,A11)+COUNTIF(Casos!$H$5:$H$26,A11)</f>
        <v>1</v>
      </c>
      <c r="C11" s="19">
        <f t="shared" si="0"/>
        <v>4.5454545454545456E-2</v>
      </c>
    </row>
    <row r="12" spans="1:3" x14ac:dyDescent="0.3">
      <c r="A12" s="5" t="s">
        <v>46</v>
      </c>
      <c r="B12" s="10">
        <f>COUNTIF(Casos!$G$5:$G$26,A12)+COUNTIF(Casos!$H$5:$H$26,A12)</f>
        <v>1</v>
      </c>
      <c r="C12" s="19">
        <f t="shared" si="0"/>
        <v>4.5454545454545456E-2</v>
      </c>
    </row>
    <row r="13" spans="1:3" x14ac:dyDescent="0.3">
      <c r="A13" s="5" t="s">
        <v>76</v>
      </c>
      <c r="B13" s="10">
        <f>COUNTIF(Casos!$G$5:$G$26,A13)+COUNTIF(Casos!$H$5:$H$26,A13)</f>
        <v>1</v>
      </c>
      <c r="C13" s="19">
        <f t="shared" si="0"/>
        <v>4.5454545454545456E-2</v>
      </c>
    </row>
    <row r="14" spans="1:3" x14ac:dyDescent="0.3">
      <c r="A14" s="5" t="s">
        <v>38</v>
      </c>
      <c r="B14" s="10">
        <f>COUNTIF(Casos!$G$5:$G$26,A14)+COUNTIF(Casos!$H$5:$H$26,A14)</f>
        <v>1</v>
      </c>
      <c r="C14" s="19">
        <f t="shared" si="0"/>
        <v>4.5454545454545456E-2</v>
      </c>
    </row>
    <row r="15" spans="1:3" x14ac:dyDescent="0.3">
      <c r="A15" s="23" t="s">
        <v>129</v>
      </c>
      <c r="B15" s="20">
        <f>SUM(B5:B14)</f>
        <v>23</v>
      </c>
      <c r="C15" s="21">
        <f>SUM(C5:C14)</f>
        <v>1.0454545454545454</v>
      </c>
    </row>
    <row r="17" spans="1:3" x14ac:dyDescent="0.3">
      <c r="A17" s="23" t="s">
        <v>130</v>
      </c>
      <c r="B17" s="20">
        <f>COUNTA(Casos!$A$5:$A$26)</f>
        <v>22</v>
      </c>
      <c r="C17" s="10"/>
    </row>
    <row r="18" spans="1:3" x14ac:dyDescent="0.3">
      <c r="A18" s="23" t="s">
        <v>10</v>
      </c>
      <c r="B18" s="20">
        <f>SUM(B5:B7)</f>
        <v>12</v>
      </c>
      <c r="C18" s="24">
        <f>B18/B17</f>
        <v>0.54545454545454541</v>
      </c>
    </row>
    <row r="20" spans="1:3" ht="15" customHeight="1" x14ac:dyDescent="0.3">
      <c r="A20" s="1" t="s">
        <v>131</v>
      </c>
      <c r="B20" s="1"/>
      <c r="C20" s="1"/>
    </row>
    <row r="21" spans="1:3" x14ac:dyDescent="0.3">
      <c r="A21" s="1"/>
      <c r="B21" s="1"/>
      <c r="C21" s="1"/>
    </row>
    <row r="22" spans="1:3" x14ac:dyDescent="0.3">
      <c r="A22" s="1"/>
      <c r="B22" s="1"/>
      <c r="C22" s="1"/>
    </row>
  </sheetData>
  <mergeCells count="1">
    <mergeCell ref="A20:C22"/>
  </mergeCells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22"/>
  <sheetViews>
    <sheetView showGridLines="0" zoomScaleNormal="100" workbookViewId="0"/>
  </sheetViews>
  <sheetFormatPr baseColWidth="10" defaultColWidth="8.6640625" defaultRowHeight="14.4" x14ac:dyDescent="0.3"/>
  <cols>
    <col min="1" max="2" width="14" customWidth="1"/>
    <col min="3" max="3" width="12" customWidth="1"/>
  </cols>
  <sheetData>
    <row r="1" spans="1:3" ht="21" x14ac:dyDescent="0.4">
      <c r="A1" s="2" t="s">
        <v>132</v>
      </c>
    </row>
    <row r="2" spans="1:3" x14ac:dyDescent="0.3">
      <c r="A2" s="3" t="s">
        <v>133</v>
      </c>
    </row>
    <row r="4" spans="1:3" x14ac:dyDescent="0.3">
      <c r="A4" s="4" t="s">
        <v>32</v>
      </c>
      <c r="B4" s="4" t="s">
        <v>14</v>
      </c>
      <c r="C4" s="4" t="s">
        <v>134</v>
      </c>
    </row>
    <row r="5" spans="1:3" x14ac:dyDescent="0.3">
      <c r="A5" s="5" t="s">
        <v>135</v>
      </c>
      <c r="B5" s="10">
        <f>COUNTIF(Casos!$F$5:$F$26,A5)</f>
        <v>9</v>
      </c>
      <c r="C5" s="19">
        <f>B5/$B$7</f>
        <v>0.40909090909090912</v>
      </c>
    </row>
    <row r="6" spans="1:3" x14ac:dyDescent="0.3">
      <c r="A6" s="5" t="s">
        <v>136</v>
      </c>
      <c r="B6" s="10">
        <f>COUNTIF(Casos!$F$5:$F$26,A6)</f>
        <v>13</v>
      </c>
      <c r="C6" s="19">
        <f>B6/$B$7</f>
        <v>0.59090909090909094</v>
      </c>
    </row>
    <row r="7" spans="1:3" x14ac:dyDescent="0.3">
      <c r="A7" s="23" t="s">
        <v>123</v>
      </c>
      <c r="B7" s="20">
        <f>SUM(B5:B6)</f>
        <v>22</v>
      </c>
      <c r="C7" s="21">
        <f>SUM(C5:C6)</f>
        <v>1</v>
      </c>
    </row>
    <row r="10" spans="1:3" x14ac:dyDescent="0.3">
      <c r="A10" s="4" t="s">
        <v>31</v>
      </c>
      <c r="B10" s="4" t="s">
        <v>137</v>
      </c>
      <c r="C10" s="4" t="s">
        <v>138</v>
      </c>
    </row>
    <row r="11" spans="1:3" x14ac:dyDescent="0.3">
      <c r="A11" s="10" t="str">
        <f>'01 Mensual'!A5</f>
        <v>Ene</v>
      </c>
      <c r="B11" s="25">
        <f>'01 Mensual'!B5</f>
        <v>1</v>
      </c>
      <c r="C11" s="20">
        <f>B11</f>
        <v>1</v>
      </c>
    </row>
    <row r="12" spans="1:3" x14ac:dyDescent="0.3">
      <c r="A12" s="10" t="str">
        <f>'01 Mensual'!A6</f>
        <v>Feb</v>
      </c>
      <c r="B12" s="25">
        <f>'01 Mensual'!B6</f>
        <v>0</v>
      </c>
      <c r="C12" s="20">
        <f t="shared" ref="C12:C20" si="0">C11+B12</f>
        <v>1</v>
      </c>
    </row>
    <row r="13" spans="1:3" x14ac:dyDescent="0.3">
      <c r="A13" s="10" t="str">
        <f>'01 Mensual'!A7</f>
        <v>Mar</v>
      </c>
      <c r="B13" s="25">
        <f>'01 Mensual'!B7</f>
        <v>2</v>
      </c>
      <c r="C13" s="20">
        <f t="shared" si="0"/>
        <v>3</v>
      </c>
    </row>
    <row r="14" spans="1:3" x14ac:dyDescent="0.3">
      <c r="A14" s="10" t="str">
        <f>'01 Mensual'!A8</f>
        <v>Abr</v>
      </c>
      <c r="B14" s="25">
        <f>'01 Mensual'!B8</f>
        <v>3</v>
      </c>
      <c r="C14" s="20">
        <f t="shared" si="0"/>
        <v>6</v>
      </c>
    </row>
    <row r="15" spans="1:3" x14ac:dyDescent="0.3">
      <c r="A15" s="10" t="str">
        <f>'01 Mensual'!A9</f>
        <v>May</v>
      </c>
      <c r="B15" s="25">
        <f>'01 Mensual'!B9</f>
        <v>1</v>
      </c>
      <c r="C15" s="20">
        <f t="shared" si="0"/>
        <v>7</v>
      </c>
    </row>
    <row r="16" spans="1:3" x14ac:dyDescent="0.3">
      <c r="A16" s="10" t="str">
        <f>'01 Mensual'!A10</f>
        <v>Jun</v>
      </c>
      <c r="B16" s="25">
        <f>'01 Mensual'!B10</f>
        <v>2</v>
      </c>
      <c r="C16" s="20">
        <f t="shared" si="0"/>
        <v>9</v>
      </c>
    </row>
    <row r="17" spans="1:3" x14ac:dyDescent="0.3">
      <c r="A17" s="10" t="str">
        <f>'01 Mensual'!A11</f>
        <v>Jul</v>
      </c>
      <c r="B17" s="25">
        <f>'01 Mensual'!B11</f>
        <v>4</v>
      </c>
      <c r="C17" s="20">
        <f t="shared" si="0"/>
        <v>13</v>
      </c>
    </row>
    <row r="18" spans="1:3" x14ac:dyDescent="0.3">
      <c r="A18" s="10" t="str">
        <f>'01 Mensual'!A12</f>
        <v>Ago</v>
      </c>
      <c r="B18" s="25">
        <f>'01 Mensual'!B12</f>
        <v>5</v>
      </c>
      <c r="C18" s="20">
        <f t="shared" si="0"/>
        <v>18</v>
      </c>
    </row>
    <row r="19" spans="1:3" x14ac:dyDescent="0.3">
      <c r="A19" s="10" t="str">
        <f>'01 Mensual'!A13</f>
        <v>Sep</v>
      </c>
      <c r="B19" s="25">
        <f>'01 Mensual'!B13</f>
        <v>3</v>
      </c>
      <c r="C19" s="20">
        <f t="shared" si="0"/>
        <v>21</v>
      </c>
    </row>
    <row r="20" spans="1:3" x14ac:dyDescent="0.3">
      <c r="A20" s="10" t="str">
        <f>'01 Mensual'!A14</f>
        <v>Oct</v>
      </c>
      <c r="B20" s="25">
        <f>'01 Mensual'!B14</f>
        <v>1</v>
      </c>
      <c r="C20" s="20">
        <f t="shared" si="0"/>
        <v>22</v>
      </c>
    </row>
    <row r="22" spans="1:3" ht="15" customHeight="1" x14ac:dyDescent="0.3">
      <c r="A22" s="1" t="s">
        <v>139</v>
      </c>
      <c r="B22" s="1"/>
      <c r="C22" s="1"/>
    </row>
  </sheetData>
  <mergeCells count="1">
    <mergeCell ref="A22:C22"/>
  </mergeCells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5"/>
  <sheetViews>
    <sheetView showGridLines="0" tabSelected="1" zoomScaleNormal="100" workbookViewId="0"/>
  </sheetViews>
  <sheetFormatPr baseColWidth="10" defaultColWidth="8.6640625" defaultRowHeight="14.4" x14ac:dyDescent="0.3"/>
  <cols>
    <col min="1" max="1" width="30" customWidth="1"/>
    <col min="2" max="2" width="22" customWidth="1"/>
    <col min="3" max="4" width="13" customWidth="1"/>
    <col min="5" max="5" width="16" customWidth="1"/>
    <col min="6" max="6" width="8" customWidth="1"/>
    <col min="7" max="7" width="14" customWidth="1"/>
  </cols>
  <sheetData>
    <row r="1" spans="1:7" ht="21" x14ac:dyDescent="0.4">
      <c r="A1" s="2" t="s">
        <v>140</v>
      </c>
    </row>
    <row r="2" spans="1:7" x14ac:dyDescent="0.3">
      <c r="A2" s="3" t="s">
        <v>141</v>
      </c>
    </row>
    <row r="4" spans="1:7" x14ac:dyDescent="0.3">
      <c r="A4" s="4" t="s">
        <v>142</v>
      </c>
      <c r="B4" s="4" t="s">
        <v>143</v>
      </c>
      <c r="C4" s="4" t="s">
        <v>144</v>
      </c>
      <c r="D4" s="4" t="s">
        <v>145</v>
      </c>
      <c r="E4" s="4" t="s">
        <v>146</v>
      </c>
      <c r="F4" s="4" t="s">
        <v>147</v>
      </c>
      <c r="G4" s="4" t="s">
        <v>148</v>
      </c>
    </row>
    <row r="5" spans="1:7" x14ac:dyDescent="0.3">
      <c r="A5" s="5" t="s">
        <v>149</v>
      </c>
      <c r="B5" s="5" t="s">
        <v>150</v>
      </c>
      <c r="C5" s="26">
        <v>46023</v>
      </c>
      <c r="D5" s="26">
        <v>46081</v>
      </c>
      <c r="E5" s="10" t="str">
        <f t="shared" ref="E5:E12" si="0">CHOOSE(MONTH(D5),"Enero","Febrero","Marzo","Abril","Mayo","Junio","Julio","Agosto","Septiembre","Octubre","Noviembre","Diciembre")&amp;" "&amp;YEAR(D5)</f>
        <v>Febrero 2026</v>
      </c>
      <c r="F5" s="10">
        <f t="shared" ref="F5:F12" si="1">D5-C5+1</f>
        <v>59</v>
      </c>
      <c r="G5" s="27">
        <f t="shared" ref="G5:G12" si="2">C5</f>
        <v>46023</v>
      </c>
    </row>
    <row r="6" spans="1:7" x14ac:dyDescent="0.3">
      <c r="A6" s="5" t="s">
        <v>151</v>
      </c>
      <c r="B6" s="5" t="s">
        <v>152</v>
      </c>
      <c r="C6" s="26">
        <v>46023</v>
      </c>
      <c r="D6" s="26">
        <v>46081</v>
      </c>
      <c r="E6" s="10" t="str">
        <f t="shared" si="0"/>
        <v>Febrero 2026</v>
      </c>
      <c r="F6" s="10">
        <f t="shared" si="1"/>
        <v>59</v>
      </c>
      <c r="G6" s="27">
        <f t="shared" si="2"/>
        <v>46023</v>
      </c>
    </row>
    <row r="7" spans="1:7" x14ac:dyDescent="0.3">
      <c r="A7" s="5" t="s">
        <v>153</v>
      </c>
      <c r="B7" s="5" t="s">
        <v>150</v>
      </c>
      <c r="C7" s="26">
        <v>46054</v>
      </c>
      <c r="D7" s="26">
        <v>46112</v>
      </c>
      <c r="E7" s="10" t="str">
        <f t="shared" si="0"/>
        <v>Marzo 2026</v>
      </c>
      <c r="F7" s="10">
        <f t="shared" si="1"/>
        <v>59</v>
      </c>
      <c r="G7" s="27">
        <f t="shared" si="2"/>
        <v>46054</v>
      </c>
    </row>
    <row r="8" spans="1:7" x14ac:dyDescent="0.3">
      <c r="A8" s="5" t="s">
        <v>154</v>
      </c>
      <c r="B8" s="5" t="s">
        <v>155</v>
      </c>
      <c r="C8" s="26">
        <v>46054</v>
      </c>
      <c r="D8" s="26">
        <v>46112</v>
      </c>
      <c r="E8" s="10" t="str">
        <f t="shared" si="0"/>
        <v>Marzo 2026</v>
      </c>
      <c r="F8" s="10">
        <f t="shared" si="1"/>
        <v>59</v>
      </c>
      <c r="G8" s="27">
        <f t="shared" si="2"/>
        <v>46054</v>
      </c>
    </row>
    <row r="9" spans="1:7" x14ac:dyDescent="0.3">
      <c r="A9" s="5" t="s">
        <v>156</v>
      </c>
      <c r="B9" s="5" t="s">
        <v>157</v>
      </c>
      <c r="C9" s="26">
        <v>46082</v>
      </c>
      <c r="D9" s="26">
        <v>46142</v>
      </c>
      <c r="E9" s="10" t="str">
        <f t="shared" si="0"/>
        <v>Abril 2026</v>
      </c>
      <c r="F9" s="10">
        <f t="shared" si="1"/>
        <v>61</v>
      </c>
      <c r="G9" s="27">
        <f t="shared" si="2"/>
        <v>46082</v>
      </c>
    </row>
    <row r="10" spans="1:7" x14ac:dyDescent="0.3">
      <c r="A10" s="5" t="s">
        <v>158</v>
      </c>
      <c r="B10" s="5" t="s">
        <v>159</v>
      </c>
      <c r="C10" s="26">
        <v>46082</v>
      </c>
      <c r="D10" s="26">
        <v>46173</v>
      </c>
      <c r="E10" s="10" t="str">
        <f t="shared" si="0"/>
        <v>Mayo 2026</v>
      </c>
      <c r="F10" s="10">
        <f t="shared" si="1"/>
        <v>92</v>
      </c>
      <c r="G10" s="27">
        <f t="shared" si="2"/>
        <v>46082</v>
      </c>
    </row>
    <row r="11" spans="1:7" x14ac:dyDescent="0.3">
      <c r="A11" s="5" t="s">
        <v>160</v>
      </c>
      <c r="B11" s="5" t="s">
        <v>161</v>
      </c>
      <c r="C11" s="26">
        <v>46113</v>
      </c>
      <c r="D11" s="26">
        <v>46203</v>
      </c>
      <c r="E11" s="10" t="str">
        <f t="shared" si="0"/>
        <v>Junio 2026</v>
      </c>
      <c r="F11" s="10">
        <f t="shared" si="1"/>
        <v>91</v>
      </c>
      <c r="G11" s="27">
        <f t="shared" si="2"/>
        <v>46113</v>
      </c>
    </row>
    <row r="12" spans="1:7" x14ac:dyDescent="0.3">
      <c r="A12" s="5" t="s">
        <v>162</v>
      </c>
      <c r="B12" s="5" t="s">
        <v>150</v>
      </c>
      <c r="C12" s="26">
        <v>46174</v>
      </c>
      <c r="D12" s="26">
        <v>46234</v>
      </c>
      <c r="E12" s="10" t="str">
        <f t="shared" si="0"/>
        <v>Julio 2026</v>
      </c>
      <c r="F12" s="10">
        <f t="shared" si="1"/>
        <v>61</v>
      </c>
      <c r="G12" s="27">
        <f t="shared" si="2"/>
        <v>46174</v>
      </c>
    </row>
    <row r="14" spans="1:7" ht="15" customHeight="1" x14ac:dyDescent="0.3">
      <c r="A14" s="1" t="s">
        <v>163</v>
      </c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</sheetData>
  <mergeCells count="1">
    <mergeCell ref="A14:G15"/>
  </mergeCells>
  <pageMargins left="0.75" right="0.75" top="1" bottom="1" header="0.511811023622047" footer="0.511811023622047"/>
  <pageSetup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Resumen</vt:lpstr>
      <vt:lpstr>Casos</vt:lpstr>
      <vt:lpstr>01 Mensual</vt:lpstr>
      <vt:lpstr>02 Tipos</vt:lpstr>
      <vt:lpstr>03 Semestral</vt:lpstr>
      <vt:lpstr>04 Plan de acción</vt:lpstr>
    </vt:vector>
  </TitlesOfParts>
  <Company>DHR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 2 Graficos quejas</dc:title>
  <dc:subject>Anexo 2 Graficos quejas</dc:subject>
  <dc:creator>Jean Paul San Lee Lizano</dc:creator>
  <cp:keywords>Informe final de quejas 2025</cp:keywords>
  <dc:description/>
  <cp:lastModifiedBy>Jean Paul San Lee Lizano</cp:lastModifiedBy>
  <cp:revision>1</cp:revision>
  <dcterms:created xsi:type="dcterms:W3CDTF">2026-09-30T20:03:26Z</dcterms:created>
  <dcterms:modified xsi:type="dcterms:W3CDTF">2026-09-30T20:06:53Z</dcterms:modified>
  <dc:language>en-US</dc:language>
</cp:coreProperties>
</file>